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en\XLSundGrafiken\"/>
    </mc:Choice>
  </mc:AlternateContent>
  <xr:revisionPtr revIDLastSave="0" documentId="13_ncr:1_{2306B4A1-3A2A-49D6-9E8C-8E5CE7EDDEC9}" xr6:coauthVersionLast="47" xr6:coauthVersionMax="47" xr10:uidLastSave="{00000000-0000-0000-0000-000000000000}"/>
  <bookViews>
    <workbookView xWindow="-120" yWindow="-120" windowWidth="29040" windowHeight="15720" xr2:uid="{2B5D2C54-819F-4F2E-AC4D-DAE73CAE5C63}"/>
  </bookViews>
  <sheets>
    <sheet name="Tabelle1" sheetId="1" r:id="rId1"/>
    <sheet name="Tabelle2" sheetId="2" r:id="rId2"/>
  </sheets>
  <definedNames>
    <definedName name="ExterneDaten_1" localSheetId="1" hidden="1">Tabelle2!$A$1:$A$5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C20" i="1"/>
  <c r="F20" i="1"/>
  <c r="F15" i="1"/>
  <c r="F16" i="1"/>
  <c r="F19" i="1" l="1"/>
  <c r="F23" i="1" s="1"/>
  <c r="C19" i="1"/>
  <c r="F45" i="1" l="1"/>
  <c r="F44" i="1" l="1"/>
  <c r="C23" i="1" l="1"/>
  <c r="C25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14AE89-C1FD-4FF5-8287-60E70C2D0D92}" keepAlive="1" name="Abfrage - Tabelle1" description="Verbindung mit der Abfrage 'Tabelle1' in der Arbeitsmappe." type="5" refreshedVersion="8" background="1" saveData="1">
    <dbPr connection="Provider=Microsoft.Mashup.OleDb.1;Data Source=$Workbook$;Location=Tabelle1;Extended Properties=&quot;&quot;" command="SELECT * FROM [Tabelle1]"/>
  </connection>
</connections>
</file>

<file path=xl/sharedStrings.xml><?xml version="1.0" encoding="utf-8"?>
<sst xmlns="http://schemas.openxmlformats.org/spreadsheetml/2006/main" count="69" uniqueCount="65">
  <si>
    <t xml:space="preserve">Jährliche Kosten: </t>
  </si>
  <si>
    <t>Jährliche Kosten:</t>
  </si>
  <si>
    <t xml:space="preserve">Vorteil Kaskade: </t>
  </si>
  <si>
    <t xml:space="preserve">Ersparnis Modul 2 §14a EnWG: </t>
  </si>
  <si>
    <t>Ersparnis Modul 1 §14a EnWG:</t>
  </si>
  <si>
    <t>Modul 2 mit Kaskade</t>
  </si>
  <si>
    <t>Steuerungstechnik gem. §14a EnWG €/Jahr:</t>
  </si>
  <si>
    <t>3-4,5ct</t>
  </si>
  <si>
    <t>4,5-6ct</t>
  </si>
  <si>
    <t>6-7,5ct</t>
  </si>
  <si>
    <t>7,5-9ct</t>
  </si>
  <si>
    <t>9-10,5ct</t>
  </si>
  <si>
    <t>10,5-12ct</t>
  </si>
  <si>
    <t>12-13,5ct</t>
  </si>
  <si>
    <t>13,5-15ct</t>
  </si>
  <si>
    <t>15-16,5ct</t>
  </si>
  <si>
    <t>0-2kWp</t>
  </si>
  <si>
    <t>2-15kWp</t>
  </si>
  <si>
    <t>15-25kWp</t>
  </si>
  <si>
    <t>25-50kWp</t>
  </si>
  <si>
    <t>Spalte1</t>
  </si>
  <si>
    <t>25-100kWp</t>
  </si>
  <si>
    <t>Größe PV-Anlage Generatorleistung</t>
  </si>
  <si>
    <t>0-6000kWh</t>
  </si>
  <si>
    <t>6000-10000kWh</t>
  </si>
  <si>
    <t>20000-50000kWh</t>
  </si>
  <si>
    <t>50000-100000kWh</t>
  </si>
  <si>
    <t>10000-20000kWh</t>
  </si>
  <si>
    <t>Kostenberechnung §14a EnWG</t>
  </si>
  <si>
    <t>Modul 1+3 ohne Kaskade</t>
  </si>
  <si>
    <t>7-15kWp</t>
  </si>
  <si>
    <t>2-7kWp</t>
  </si>
  <si>
    <t>Modul 1 Pauschalbetrag gem. Preisblatt Netzbetreiber</t>
  </si>
  <si>
    <t>Modul 3 Netzentgeltreduzierung in Stunden nachts in Q1 und Q4</t>
  </si>
  <si>
    <t>Modul 3 Netzentgeltreduzierung in Cent nachts in Q1 und Q4</t>
  </si>
  <si>
    <t>Aufpreis Messstellenbetrieb iMSys €/Jahr:</t>
  </si>
  <si>
    <t>Ersparnis Modul 3 §14a EnWG:</t>
  </si>
  <si>
    <t>Netzentgelt brutto in Cent:</t>
  </si>
  <si>
    <t>Nutzbare Kapazität des Stromspeichers in kWh</t>
  </si>
  <si>
    <t>Ist auf der Stromabrechnung und auf dem Preisblatt des Netzbetreibers ausgewiesen</t>
  </si>
  <si>
    <t>Größe der Photovoltaikanlage in kWp der Modulleistung auswählen</t>
  </si>
  <si>
    <t>Speicher kann in der Niedertarifzeit voll aufgeladen werden mit 20% Verlust - ggf. anpassen</t>
  </si>
  <si>
    <t>Einbau Zähler - Erweiterung Zählerkasten…) Zähler Grundgebühr ist schon mit einberechnet</t>
  </si>
  <si>
    <t>Ist dem Preisblatt des Netzbetreibers zu entnehmen</t>
  </si>
  <si>
    <t>Für PV-Betreiber sind nur Niedertarifzeiten nachts in Q1 und Q4 interessant</t>
  </si>
  <si>
    <t>Nächtliche Grundlast im Winter in kW</t>
  </si>
  <si>
    <t>Die durchschnittliche Grundlast im Winter wird auch in Modul 3 einberechnet</t>
  </si>
  <si>
    <t>Weitere allgemeine Bemerkungen:</t>
  </si>
  <si>
    <t xml:space="preserve">Die Berechnung bezieht sich auf PV-Betreiber mit Stromspeicher. Der Speicher wird in den </t>
  </si>
  <si>
    <t xml:space="preserve">nächtlichen Niedertarifzeiten voll geladen und wird minimum in den täglichen </t>
  </si>
  <si>
    <t>Wäschetrockner können in den Niedertarifzeiten betrieben werden und so weitere</t>
  </si>
  <si>
    <t>Hochtarifzeiten entladen. Weitere Verbraucher wie Spülmaschine, Waschmaschine oder</t>
  </si>
  <si>
    <t>Einsparungen bringen. Das E-Auto wird im Winter ausschließlich in den Niedertarifzeiten</t>
  </si>
  <si>
    <t>Verbrauch E-Auto aus dem Netz in kWh pro Jahr:</t>
  </si>
  <si>
    <t>Verbrauch Wärmepumpe aus dem Netz in kWh pro Jahr:</t>
  </si>
  <si>
    <t>Ermäßigung Wärmepumpentarif gegenüber normalem Strompreis in Cent</t>
  </si>
  <si>
    <t>Der Wärmepumpentarif ist nur für Modul 2 mit der Kaskade entscheidend</t>
  </si>
  <si>
    <t>geladen. Die Berechnung bezieht sich auf den nächtlichen Netzbezug von Oktober bis März.</t>
  </si>
  <si>
    <t>Bemerkungen zu den Zeilen 2-9, die auszufüllen sind:</t>
  </si>
  <si>
    <t>Ab hier findet die automatische Berechnung statt - bitte nichts verändern!</t>
  </si>
  <si>
    <t>Ersparnis pro Jahr:</t>
  </si>
  <si>
    <t xml:space="preserve">Ersparnis pro Jahr: </t>
  </si>
  <si>
    <t>Grundpreis Netzentgelte</t>
  </si>
  <si>
    <t>Kosten Vorbereitung auf zweiten Zähler (optional für Vergleich Modul 2)</t>
  </si>
  <si>
    <t>Der Grundpreis Netzentgelte entfällt bei Modul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</si>
</sst>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0" fillId="0" borderId="0" xfId="0" applyNumberFormat="1"/>
    <xf numFmtId="0" fontId="0" fillId="3" borderId="3" xfId="0" applyFill="1" applyBorder="1"/>
    <xf numFmtId="0" fontId="0" fillId="3" borderId="5" xfId="0" applyFill="1" applyBorder="1" applyAlignment="1">
      <alignment horizontal="right"/>
    </xf>
    <xf numFmtId="0" fontId="0" fillId="3" borderId="5" xfId="0" applyFill="1" applyBorder="1"/>
    <xf numFmtId="0" fontId="0" fillId="3" borderId="8" xfId="0" applyFill="1" applyBorder="1"/>
    <xf numFmtId="0" fontId="0" fillId="4" borderId="3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5" borderId="3" xfId="0" applyFill="1" applyBorder="1"/>
    <xf numFmtId="0" fontId="0" fillId="5" borderId="8" xfId="0" applyFill="1" applyBorder="1"/>
    <xf numFmtId="0" fontId="0" fillId="6" borderId="1" xfId="0" applyFill="1" applyBorder="1"/>
    <xf numFmtId="0" fontId="0" fillId="6" borderId="2" xfId="0" applyFill="1" applyBorder="1"/>
    <xf numFmtId="164" fontId="0" fillId="6" borderId="2" xfId="0" applyNumberFormat="1" applyFill="1" applyBorder="1"/>
    <xf numFmtId="164" fontId="0" fillId="6" borderId="7" xfId="0" applyNumberFormat="1" applyFill="1" applyBorder="1"/>
    <xf numFmtId="164" fontId="0" fillId="6" borderId="3" xfId="0" applyNumberFormat="1" applyFill="1" applyBorder="1"/>
    <xf numFmtId="164" fontId="0" fillId="6" borderId="5" xfId="0" applyNumberFormat="1" applyFill="1" applyBorder="1"/>
    <xf numFmtId="164" fontId="0" fillId="6" borderId="8" xfId="0" applyNumberFormat="1" applyFill="1" applyBorder="1"/>
    <xf numFmtId="164" fontId="3" fillId="7" borderId="11" xfId="0" applyNumberFormat="1" applyFont="1" applyFill="1" applyBorder="1"/>
    <xf numFmtId="0" fontId="0" fillId="8" borderId="10" xfId="0" applyFill="1" applyBorder="1"/>
    <xf numFmtId="164" fontId="1" fillId="8" borderId="11" xfId="0" applyNumberFormat="1" applyFont="1" applyFill="1" applyBorder="1"/>
    <xf numFmtId="0" fontId="3" fillId="8" borderId="9" xfId="0" applyFont="1" applyFill="1" applyBorder="1"/>
    <xf numFmtId="0" fontId="0" fillId="0" borderId="0" xfId="0"/>
    <xf numFmtId="0" fontId="0" fillId="3" borderId="6" xfId="0" applyFill="1" applyBorder="1"/>
    <xf numFmtId="0" fontId="0" fillId="3" borderId="7" xfId="0" applyFill="1" applyBorder="1"/>
    <xf numFmtId="0" fontId="0" fillId="3" borderId="4" xfId="0" applyFill="1" applyBorder="1"/>
    <xf numFmtId="0" fontId="0" fillId="3" borderId="0" xfId="0" applyFill="1"/>
    <xf numFmtId="0" fontId="4" fillId="0" borderId="0" xfId="0" applyFont="1"/>
    <xf numFmtId="0" fontId="0" fillId="6" borderId="6" xfId="0" applyFill="1" applyBorder="1"/>
    <xf numFmtId="0" fontId="0" fillId="6" borderId="7" xfId="0" applyFill="1" applyBorder="1"/>
    <xf numFmtId="0" fontId="3" fillId="7" borderId="9" xfId="0" applyFont="1" applyFill="1" applyBorder="1"/>
    <xf numFmtId="0" fontId="3" fillId="7" borderId="10" xfId="0" applyFont="1" applyFill="1" applyBorder="1"/>
    <xf numFmtId="0" fontId="0" fillId="6" borderId="4" xfId="0" applyFill="1" applyBorder="1"/>
    <xf numFmtId="0" fontId="0" fillId="6" borderId="0" xfId="0" applyFill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6" borderId="1" xfId="0" applyFill="1" applyBorder="1"/>
    <xf numFmtId="0" fontId="0" fillId="6" borderId="2" xfId="0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6" xfId="0" applyFill="1" applyBorder="1"/>
    <xf numFmtId="0" fontId="0" fillId="5" borderId="7" xfId="0" applyFill="1" applyBorder="1"/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4" borderId="1" xfId="0" applyFill="1" applyBorder="1"/>
    <xf numFmtId="0" fontId="0" fillId="4" borderId="2" xfId="0" applyFill="1" applyBorder="1"/>
    <xf numFmtId="0" fontId="0" fillId="4" borderId="6" xfId="0" applyFill="1" applyBorder="1"/>
    <xf numFmtId="0" fontId="0" fillId="4" borderId="7" xfId="0" applyFill="1" applyBorder="1"/>
  </cellXfs>
  <cellStyles count="1">
    <cellStyle name="Standard" xfId="0" builtinId="0"/>
  </cellStyles>
  <dxfs count="5">
    <dxf>
      <font>
        <color theme="9"/>
      </font>
    </dxf>
    <dxf>
      <font>
        <color rgb="FF9C0006"/>
      </font>
      <fill>
        <patternFill>
          <bgColor rgb="FFFFC7CE"/>
        </patternFill>
      </fill>
    </dxf>
    <dxf>
      <font>
        <color theme="9"/>
      </font>
    </dxf>
    <dxf>
      <font>
        <color rgb="FFFF0000"/>
      </font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25</xdr:col>
      <xdr:colOff>28246</xdr:colOff>
      <xdr:row>19</xdr:row>
      <xdr:rowOff>31750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BCD8E65-6C2C-EB3B-4E85-005088DEF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40583" y="370417"/>
          <a:ext cx="8410246" cy="358775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A1AE98C2-D3B3-4D24-9055-50C5A5895275}" autoFormatId="16" applyNumberFormats="0" applyBorderFormats="0" applyFontFormats="0" applyPatternFormats="0" applyAlignmentFormats="0" applyWidthHeightFormats="0">
  <queryTableRefresh nextId="2">
    <queryTableFields count="1">
      <queryTableField id="1" name="Spalte1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5C80C9-E363-446A-8330-138467226C49}" name="Tabelle1_2" displayName="Tabelle1_2" ref="A1:A5" tableType="queryTable" totalsRowShown="0">
  <autoFilter ref="A1:A5" xr:uid="{CC5C80C9-E363-446A-8330-138467226C49}"/>
  <tableColumns count="1">
    <tableColumn id="2" xr3:uid="{188C9CF8-3DF6-4110-9C5A-DBA87C96B31D}" uniqueName="2" name="Spalte1" queryTableFieldId="1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B9BE-1DFC-441E-8311-D9FA2B6800D5}">
  <dimension ref="A1:N52"/>
  <sheetViews>
    <sheetView tabSelected="1" zoomScale="90" zoomScaleNormal="90" workbookViewId="0">
      <selection activeCell="L26" sqref="L26"/>
    </sheetView>
  </sheetViews>
  <sheetFormatPr baseColWidth="10" defaultRowHeight="15" x14ac:dyDescent="0.25"/>
  <cols>
    <col min="2" max="2" width="17.140625" customWidth="1"/>
    <col min="3" max="3" width="16.5703125" customWidth="1"/>
    <col min="5" max="5" width="15.5703125" customWidth="1"/>
    <col min="6" max="6" width="16.140625" customWidth="1"/>
    <col min="7" max="7" width="1.28515625" customWidth="1"/>
    <col min="14" max="14" width="13.42578125" customWidth="1"/>
  </cols>
  <sheetData>
    <row r="1" spans="1:14" ht="29.25" thickBot="1" x14ac:dyDescent="0.5">
      <c r="A1" s="33" t="s">
        <v>28</v>
      </c>
      <c r="B1" s="33"/>
      <c r="C1" s="33"/>
      <c r="D1" s="33"/>
      <c r="E1" s="33"/>
      <c r="F1" s="33"/>
      <c r="H1" s="21" t="s">
        <v>58</v>
      </c>
      <c r="I1" s="21"/>
      <c r="J1" s="21"/>
      <c r="K1" s="21"/>
      <c r="L1" s="21"/>
      <c r="M1" s="21"/>
      <c r="N1" s="21"/>
    </row>
    <row r="2" spans="1:14" x14ac:dyDescent="0.25">
      <c r="A2" s="43" t="s">
        <v>37</v>
      </c>
      <c r="B2" s="44"/>
      <c r="C2" s="44"/>
      <c r="D2" s="44"/>
      <c r="E2" s="44"/>
      <c r="F2" s="2">
        <v>11.88</v>
      </c>
      <c r="H2" s="21" t="s">
        <v>39</v>
      </c>
      <c r="I2" s="21"/>
      <c r="J2" s="21"/>
      <c r="K2" s="21"/>
      <c r="L2" s="21"/>
      <c r="M2" s="21"/>
      <c r="N2" s="21"/>
    </row>
    <row r="3" spans="1:14" x14ac:dyDescent="0.25">
      <c r="A3" s="24" t="s">
        <v>22</v>
      </c>
      <c r="B3" s="25"/>
      <c r="C3" s="25"/>
      <c r="D3" s="25"/>
      <c r="E3" s="25"/>
      <c r="F3" s="3" t="s">
        <v>18</v>
      </c>
      <c r="H3" s="21" t="s">
        <v>40</v>
      </c>
      <c r="I3" s="21"/>
      <c r="J3" s="21"/>
      <c r="K3" s="21"/>
      <c r="L3" s="21"/>
      <c r="M3" s="21"/>
      <c r="N3" s="21"/>
    </row>
    <row r="4" spans="1:14" x14ac:dyDescent="0.25">
      <c r="A4" s="24" t="s">
        <v>38</v>
      </c>
      <c r="B4" s="25"/>
      <c r="C4" s="25"/>
      <c r="D4" s="25"/>
      <c r="E4" s="25"/>
      <c r="F4" s="4">
        <v>17.899999999999999</v>
      </c>
      <c r="H4" s="21" t="s">
        <v>41</v>
      </c>
      <c r="I4" s="21"/>
      <c r="J4" s="21"/>
      <c r="K4" s="21"/>
      <c r="L4" s="21"/>
      <c r="M4" s="21"/>
      <c r="N4" s="21"/>
    </row>
    <row r="5" spans="1:14" x14ac:dyDescent="0.25">
      <c r="A5" s="24" t="s">
        <v>63</v>
      </c>
      <c r="B5" s="25"/>
      <c r="C5" s="25"/>
      <c r="D5" s="25"/>
      <c r="E5" s="25"/>
      <c r="F5" s="4">
        <v>850</v>
      </c>
      <c r="H5" s="21" t="s">
        <v>42</v>
      </c>
      <c r="I5" s="21"/>
      <c r="J5" s="21"/>
      <c r="K5" s="21"/>
      <c r="L5" s="21"/>
      <c r="M5" s="21"/>
      <c r="N5" s="21"/>
    </row>
    <row r="6" spans="1:14" x14ac:dyDescent="0.25">
      <c r="A6" s="24" t="s">
        <v>32</v>
      </c>
      <c r="B6" s="25"/>
      <c r="C6" s="25"/>
      <c r="D6" s="25"/>
      <c r="E6" s="25"/>
      <c r="F6" s="4">
        <v>159.69999999999999</v>
      </c>
      <c r="H6" s="21" t="s">
        <v>43</v>
      </c>
      <c r="I6" s="21"/>
      <c r="J6" s="21"/>
      <c r="K6" s="21"/>
      <c r="L6" s="21"/>
      <c r="M6" s="21"/>
      <c r="N6" s="21"/>
    </row>
    <row r="7" spans="1:14" x14ac:dyDescent="0.25">
      <c r="A7" s="24" t="s">
        <v>34</v>
      </c>
      <c r="B7" s="25"/>
      <c r="C7" s="25"/>
      <c r="D7" s="25"/>
      <c r="E7" s="25"/>
      <c r="F7" s="4">
        <v>8.5</v>
      </c>
      <c r="H7" s="21" t="s">
        <v>44</v>
      </c>
      <c r="I7" s="21"/>
      <c r="J7" s="21"/>
      <c r="K7" s="21"/>
      <c r="L7" s="21"/>
      <c r="M7" s="21"/>
      <c r="N7" s="21"/>
    </row>
    <row r="8" spans="1:14" x14ac:dyDescent="0.25">
      <c r="A8" s="24" t="s">
        <v>33</v>
      </c>
      <c r="B8" s="25"/>
      <c r="C8" s="25"/>
      <c r="D8" s="25"/>
      <c r="E8" s="25"/>
      <c r="F8" s="4">
        <v>4</v>
      </c>
      <c r="H8" s="21" t="s">
        <v>44</v>
      </c>
      <c r="I8" s="21"/>
      <c r="J8" s="21"/>
      <c r="K8" s="21"/>
      <c r="L8" s="21"/>
      <c r="M8" s="21"/>
      <c r="N8" s="21"/>
    </row>
    <row r="9" spans="1:14" x14ac:dyDescent="0.25">
      <c r="A9" s="24" t="s">
        <v>55</v>
      </c>
      <c r="B9" s="25"/>
      <c r="C9" s="25"/>
      <c r="D9" s="25"/>
      <c r="E9" s="25"/>
      <c r="F9" s="4">
        <v>0</v>
      </c>
      <c r="H9" s="21" t="s">
        <v>56</v>
      </c>
      <c r="I9" s="21"/>
      <c r="J9" s="21"/>
      <c r="K9" s="21"/>
      <c r="L9" s="21"/>
      <c r="M9" s="21"/>
      <c r="N9" s="21"/>
    </row>
    <row r="10" spans="1:14" x14ac:dyDescent="0.25">
      <c r="A10" s="24" t="s">
        <v>62</v>
      </c>
      <c r="B10" s="25"/>
      <c r="C10" s="25"/>
      <c r="D10" s="25"/>
      <c r="E10" s="25"/>
      <c r="F10" s="4">
        <v>134.47</v>
      </c>
      <c r="H10" s="21" t="s">
        <v>64</v>
      </c>
      <c r="I10" s="21"/>
      <c r="J10" s="21"/>
      <c r="K10" s="21"/>
      <c r="L10" s="21"/>
      <c r="M10" s="21"/>
      <c r="N10" s="21"/>
    </row>
    <row r="11" spans="1:14" ht="15.75" thickBot="1" x14ac:dyDescent="0.3">
      <c r="A11" s="22" t="s">
        <v>45</v>
      </c>
      <c r="B11" s="23"/>
      <c r="C11" s="23"/>
      <c r="D11" s="23"/>
      <c r="E11" s="23"/>
      <c r="F11" s="5">
        <v>2</v>
      </c>
      <c r="H11" s="21" t="s">
        <v>46</v>
      </c>
      <c r="I11" s="21"/>
      <c r="J11" s="21"/>
      <c r="K11" s="21"/>
      <c r="L11" s="21"/>
      <c r="M11" s="21"/>
      <c r="N11" s="21"/>
    </row>
    <row r="12" spans="1:14" x14ac:dyDescent="0.25">
      <c r="A12" s="39" t="s">
        <v>53</v>
      </c>
      <c r="B12" s="40"/>
      <c r="C12" s="40"/>
      <c r="D12" s="40"/>
      <c r="E12" s="40"/>
      <c r="F12" s="8">
        <v>800</v>
      </c>
    </row>
    <row r="13" spans="1:14" ht="15.75" thickBot="1" x14ac:dyDescent="0.3">
      <c r="A13" s="41" t="s">
        <v>54</v>
      </c>
      <c r="B13" s="42"/>
      <c r="C13" s="42"/>
      <c r="D13" s="42"/>
      <c r="E13" s="42"/>
      <c r="F13" s="9">
        <v>3100</v>
      </c>
    </row>
    <row r="14" spans="1:14" ht="20.45" customHeight="1" thickBot="1" x14ac:dyDescent="0.3"/>
    <row r="15" spans="1:14" ht="15.75" x14ac:dyDescent="0.25">
      <c r="A15" s="45" t="s">
        <v>35</v>
      </c>
      <c r="B15" s="46"/>
      <c r="C15" s="46"/>
      <c r="D15" s="46"/>
      <c r="E15" s="46"/>
      <c r="F15" s="6" t="str">
        <f>IF(F3="0-2kWp","0",IF(F3="2-7kWp","30",IF(F3="7-15kWp","30",IF(F3="15-25kWp","90",IF(F3="25-100kWp","120")))))</f>
        <v>90</v>
      </c>
      <c r="H15" s="26" t="s">
        <v>59</v>
      </c>
      <c r="I15" s="26"/>
      <c r="J15" s="26"/>
      <c r="K15" s="26"/>
      <c r="L15" s="26"/>
      <c r="M15" s="26"/>
      <c r="N15" s="26"/>
    </row>
    <row r="16" spans="1:14" ht="15.75" thickBot="1" x14ac:dyDescent="0.3">
      <c r="A16" s="47" t="s">
        <v>6</v>
      </c>
      <c r="B16" s="48"/>
      <c r="C16" s="48"/>
      <c r="D16" s="48"/>
      <c r="E16" s="48"/>
      <c r="F16" s="7" t="str">
        <f>IF(F3="0-2kWp","0",IF(F3="2-7kWp","0",IF(F3="7-15kWp","50",IF(F3="15-25kWp","50",IF(F3="25-100kWp","50")))))</f>
        <v>50</v>
      </c>
    </row>
    <row r="17" spans="1:14" ht="15.75" thickBot="1" x14ac:dyDescent="0.3">
      <c r="H17" s="21" t="s">
        <v>47</v>
      </c>
      <c r="I17" s="21"/>
      <c r="J17" s="21"/>
      <c r="K17" s="21"/>
      <c r="L17" s="21"/>
      <c r="M17" s="21"/>
      <c r="N17" s="21"/>
    </row>
    <row r="18" spans="1:14" ht="15.75" thickBot="1" x14ac:dyDescent="0.3">
      <c r="A18" s="34" t="s">
        <v>5</v>
      </c>
      <c r="B18" s="35"/>
      <c r="C18" s="36"/>
      <c r="D18" s="34" t="s">
        <v>29</v>
      </c>
      <c r="E18" s="35"/>
      <c r="F18" s="36"/>
      <c r="H18" s="21" t="s">
        <v>48</v>
      </c>
      <c r="I18" s="21"/>
      <c r="J18" s="21"/>
      <c r="K18" s="21"/>
      <c r="L18" s="21"/>
      <c r="M18" s="21"/>
      <c r="N18" s="21"/>
    </row>
    <row r="19" spans="1:14" x14ac:dyDescent="0.25">
      <c r="A19" s="37" t="s">
        <v>0</v>
      </c>
      <c r="B19" s="38"/>
      <c r="C19" s="12">
        <f>F15+F16+((F5+400)/20)</f>
        <v>202.5</v>
      </c>
      <c r="D19" s="10" t="s">
        <v>1</v>
      </c>
      <c r="E19" s="11"/>
      <c r="F19" s="14">
        <f>F15+F16</f>
        <v>140</v>
      </c>
      <c r="H19" s="21" t="s">
        <v>49</v>
      </c>
      <c r="I19" s="21"/>
      <c r="J19" s="21"/>
      <c r="K19" s="21"/>
      <c r="L19" s="21"/>
      <c r="M19" s="21"/>
      <c r="N19" s="21"/>
    </row>
    <row r="20" spans="1:14" ht="15.75" thickBot="1" x14ac:dyDescent="0.3">
      <c r="A20" s="27" t="s">
        <v>3</v>
      </c>
      <c r="B20" s="28"/>
      <c r="C20" s="13">
        <f>((((F12+F13)*(F2*0.6)+(F13*F9))+(0.01093*F13))/100)+F10</f>
        <v>412.80083000000002</v>
      </c>
      <c r="D20" s="31" t="s">
        <v>4</v>
      </c>
      <c r="E20" s="32"/>
      <c r="F20" s="15">
        <f>F6</f>
        <v>159.69999999999999</v>
      </c>
      <c r="H20" t="s">
        <v>51</v>
      </c>
    </row>
    <row r="21" spans="1:14" ht="15.75" thickBot="1" x14ac:dyDescent="0.3">
      <c r="C21" s="1"/>
      <c r="D21" s="27" t="s">
        <v>36</v>
      </c>
      <c r="E21" s="28"/>
      <c r="F21" s="16">
        <f>((F12*F7)+(F13/24*F8*F7)+(F4*0.8*F8*F7)+(F11*F8*F7*182))/100</f>
        <v>240.54546666666664</v>
      </c>
      <c r="H21" t="s">
        <v>50</v>
      </c>
    </row>
    <row r="22" spans="1:14" ht="15.75" thickBot="1" x14ac:dyDescent="0.3">
      <c r="C22" s="1"/>
      <c r="F22" s="1"/>
      <c r="H22" t="s">
        <v>52</v>
      </c>
    </row>
    <row r="23" spans="1:14" ht="19.5" thickBot="1" x14ac:dyDescent="0.35">
      <c r="A23" s="29" t="s">
        <v>60</v>
      </c>
      <c r="B23" s="30"/>
      <c r="C23" s="17">
        <f>C20-C19</f>
        <v>210.30083000000002</v>
      </c>
      <c r="D23" s="29" t="s">
        <v>61</v>
      </c>
      <c r="E23" s="30"/>
      <c r="F23" s="17">
        <f>F20+F21-F19</f>
        <v>260.24546666666663</v>
      </c>
      <c r="H23" t="s">
        <v>57</v>
      </c>
    </row>
    <row r="24" spans="1:14" ht="15.75" thickBot="1" x14ac:dyDescent="0.3">
      <c r="C24" s="1"/>
      <c r="F24" s="1"/>
    </row>
    <row r="25" spans="1:14" ht="27" thickBot="1" x14ac:dyDescent="0.45">
      <c r="A25" s="20" t="s">
        <v>2</v>
      </c>
      <c r="B25" s="18"/>
      <c r="C25" s="19">
        <f>C23-F23</f>
        <v>-49.944636666666611</v>
      </c>
      <c r="F25" s="1"/>
    </row>
    <row r="26" spans="1:14" x14ac:dyDescent="0.25">
      <c r="C26" s="1"/>
      <c r="F26" s="1"/>
    </row>
    <row r="27" spans="1:14" x14ac:dyDescent="0.25">
      <c r="C27" s="1"/>
      <c r="F27" s="1"/>
    </row>
    <row r="28" spans="1:14" x14ac:dyDescent="0.25">
      <c r="F28" s="1"/>
    </row>
    <row r="44" spans="2:6" x14ac:dyDescent="0.25">
      <c r="B44" t="s">
        <v>7</v>
      </c>
      <c r="C44" t="s">
        <v>16</v>
      </c>
      <c r="D44" t="s">
        <v>23</v>
      </c>
      <c r="F44">
        <f>IF(F3="0-2kWp",0,IF(F3="2-15kWp",30,IF(F3="15-25kWp",90,IF(F3="25-100kWp",120))))</f>
        <v>90</v>
      </c>
    </row>
    <row r="45" spans="2:6" x14ac:dyDescent="0.25">
      <c r="B45" t="s">
        <v>8</v>
      </c>
      <c r="C45" t="s">
        <v>31</v>
      </c>
      <c r="D45" t="s">
        <v>24</v>
      </c>
      <c r="F45" t="e">
        <f>IF(#REF!="0-6000kWh",30,IF(#REF!="6000-10000kWh",30,IF(#REF!="10000-20000kWh",50,IF(#REF!="20000-50000kWh",90,IF(#REF!="50000-100000kWh",120)))))</f>
        <v>#REF!</v>
      </c>
    </row>
    <row r="46" spans="2:6" x14ac:dyDescent="0.25">
      <c r="B46" t="s">
        <v>9</v>
      </c>
      <c r="C46" t="s">
        <v>30</v>
      </c>
      <c r="D46" t="s">
        <v>27</v>
      </c>
    </row>
    <row r="47" spans="2:6" x14ac:dyDescent="0.25">
      <c r="B47" t="s">
        <v>10</v>
      </c>
      <c r="C47" t="s">
        <v>18</v>
      </c>
      <c r="D47" t="s">
        <v>25</v>
      </c>
    </row>
    <row r="48" spans="2:6" x14ac:dyDescent="0.25">
      <c r="B48" t="s">
        <v>11</v>
      </c>
      <c r="C48" t="s">
        <v>21</v>
      </c>
      <c r="D48" t="s">
        <v>26</v>
      </c>
    </row>
    <row r="49" spans="2:2" x14ac:dyDescent="0.25">
      <c r="B49" t="s">
        <v>12</v>
      </c>
    </row>
    <row r="50" spans="2:2" x14ac:dyDescent="0.25">
      <c r="B50" t="s">
        <v>13</v>
      </c>
    </row>
    <row r="51" spans="2:2" x14ac:dyDescent="0.25">
      <c r="B51" t="s">
        <v>14</v>
      </c>
    </row>
    <row r="52" spans="2:2" x14ac:dyDescent="0.25">
      <c r="B52" t="s">
        <v>15</v>
      </c>
    </row>
  </sheetData>
  <mergeCells count="41">
    <mergeCell ref="H22:N22"/>
    <mergeCell ref="H21:N21"/>
    <mergeCell ref="A23:B23"/>
    <mergeCell ref="D23:E23"/>
    <mergeCell ref="D20:E20"/>
    <mergeCell ref="A20:B20"/>
    <mergeCell ref="A1:F1"/>
    <mergeCell ref="A18:C18"/>
    <mergeCell ref="D18:F18"/>
    <mergeCell ref="A19:B19"/>
    <mergeCell ref="A2:E2"/>
    <mergeCell ref="A15:E15"/>
    <mergeCell ref="A16:E16"/>
    <mergeCell ref="A3:E3"/>
    <mergeCell ref="A4:E4"/>
    <mergeCell ref="A7:E7"/>
    <mergeCell ref="D21:E21"/>
    <mergeCell ref="H2:N2"/>
    <mergeCell ref="H3:N3"/>
    <mergeCell ref="H4:N4"/>
    <mergeCell ref="H5:N5"/>
    <mergeCell ref="H6:N6"/>
    <mergeCell ref="H7:N7"/>
    <mergeCell ref="H11:N11"/>
    <mergeCell ref="A8:E8"/>
    <mergeCell ref="H8:N8"/>
    <mergeCell ref="H17:N17"/>
    <mergeCell ref="H18:N18"/>
    <mergeCell ref="H19:N19"/>
    <mergeCell ref="H20:N20"/>
    <mergeCell ref="A12:E12"/>
    <mergeCell ref="A13:E13"/>
    <mergeCell ref="H1:N1"/>
    <mergeCell ref="A11:E11"/>
    <mergeCell ref="A6:E6"/>
    <mergeCell ref="A5:E5"/>
    <mergeCell ref="A9:E9"/>
    <mergeCell ref="H9:N9"/>
    <mergeCell ref="H15:N15"/>
    <mergeCell ref="A10:E10"/>
    <mergeCell ref="H10:N10"/>
  </mergeCells>
  <conditionalFormatting sqref="C25">
    <cfRule type="cellIs" dxfId="3" priority="1" operator="lessThan">
      <formula>0</formula>
    </cfRule>
    <cfRule type="cellIs" dxfId="2" priority="2" operator="greaterThan">
      <formula>0</formula>
    </cfRule>
    <cfRule type="cellIs" dxfId="1" priority="3" operator="greaterThan">
      <formula>0</formula>
    </cfRule>
    <cfRule type="cellIs" dxfId="0" priority="4" operator="greaterThan">
      <formula>0</formula>
    </cfRule>
  </conditionalFormatting>
  <dataValidations count="1">
    <dataValidation type="list" allowBlank="1" showInputMessage="1" showErrorMessage="1" sqref="F3" xr:uid="{E5BA8108-57EA-49A3-B8BC-4E485A8252F8}">
      <formula1>$C$44:$C$48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EFF58-DE79-4034-B0CC-5DB7A352C282}">
  <dimension ref="A1:A5"/>
  <sheetViews>
    <sheetView workbookViewId="0">
      <selection sqref="A1:A5"/>
    </sheetView>
  </sheetViews>
  <sheetFormatPr baseColWidth="10" defaultRowHeight="15" x14ac:dyDescent="0.25"/>
  <cols>
    <col min="1" max="1" width="9.28515625" bestFit="1" customWidth="1"/>
  </cols>
  <sheetData>
    <row r="1" spans="1:1" x14ac:dyDescent="0.25">
      <c r="A1" t="s">
        <v>20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8344E-F128-438E-8B47-F5D1E4C5540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Oster</dc:creator>
  <cp:lastModifiedBy>Martin Oster</cp:lastModifiedBy>
  <dcterms:created xsi:type="dcterms:W3CDTF">2024-08-27T16:20:23Z</dcterms:created>
  <dcterms:modified xsi:type="dcterms:W3CDTF">2026-02-14T12:06:41Z</dcterms:modified>
</cp:coreProperties>
</file>